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6380" windowHeight="8190" activeTab="1"/>
  </bookViews>
  <sheets>
    <sheet name="Titulní list" sheetId="1" r:id="rId1"/>
    <sheet name="Prádelna" sheetId="3" r:id="rId2"/>
  </sheets>
  <definedNames>
    <definedName name="B3416_00001" localSheetId="1">Prádelna!$A$1:$J$23</definedName>
  </definedNames>
  <calcPr calcId="145621" iterateDelta="1E-4"/>
</workbook>
</file>

<file path=xl/calcChain.xml><?xml version="1.0" encoding="utf-8"?>
<calcChain xmlns="http://schemas.openxmlformats.org/spreadsheetml/2006/main">
  <c r="A3" i="3" l="1"/>
  <c r="M3" i="3"/>
  <c r="O3" i="3"/>
  <c r="A4" i="3"/>
  <c r="M4" i="3"/>
  <c r="O4" i="3"/>
  <c r="A5" i="3"/>
  <c r="M5" i="3"/>
  <c r="O5" i="3"/>
  <c r="A6" i="3"/>
  <c r="M6" i="3"/>
  <c r="O6" i="3"/>
  <c r="A7" i="3"/>
  <c r="M7" i="3"/>
  <c r="O7" i="3"/>
  <c r="A8" i="3"/>
  <c r="M8" i="3"/>
  <c r="O8" i="3"/>
  <c r="A9" i="3"/>
  <c r="M9" i="3"/>
  <c r="O9" i="3"/>
  <c r="A10" i="3"/>
  <c r="M10" i="3"/>
  <c r="O10" i="3"/>
  <c r="A11" i="3"/>
  <c r="M11" i="3"/>
  <c r="O11" i="3"/>
  <c r="A12" i="3"/>
  <c r="M12" i="3"/>
  <c r="O12" i="3"/>
  <c r="A13" i="3"/>
  <c r="M13" i="3"/>
  <c r="O13" i="3"/>
  <c r="A14" i="3"/>
  <c r="M14" i="3"/>
  <c r="O14" i="3"/>
  <c r="A15" i="3"/>
  <c r="M15" i="3"/>
  <c r="O15" i="3"/>
  <c r="A16" i="3"/>
  <c r="M16" i="3"/>
  <c r="O16" i="3"/>
  <c r="A17" i="3"/>
  <c r="M17" i="3"/>
  <c r="O17" i="3"/>
  <c r="A18" i="3"/>
  <c r="M18" i="3"/>
  <c r="O18" i="3"/>
  <c r="A19" i="3"/>
  <c r="M19" i="3"/>
  <c r="O19" i="3"/>
  <c r="A20" i="3"/>
  <c r="M20" i="3"/>
  <c r="O20" i="3"/>
  <c r="A21" i="3"/>
  <c r="M21" i="3"/>
  <c r="O21" i="3"/>
  <c r="A22" i="3"/>
  <c r="M22" i="3"/>
  <c r="O22" i="3"/>
  <c r="A23" i="3"/>
  <c r="M23" i="3"/>
  <c r="O23" i="3"/>
  <c r="A24" i="3"/>
  <c r="M24" i="3"/>
  <c r="O24" i="3"/>
  <c r="A25" i="3"/>
  <c r="M25" i="3"/>
  <c r="O25" i="3"/>
  <c r="A26" i="3"/>
  <c r="M26" i="3"/>
  <c r="O26" i="3"/>
  <c r="M27" i="3"/>
  <c r="O27" i="3"/>
  <c r="M28" i="3"/>
  <c r="O28" i="3"/>
  <c r="O30" i="3"/>
  <c r="O31" i="3"/>
  <c r="M29" i="3"/>
  <c r="M32" i="3"/>
  <c r="C5" i="1"/>
  <c r="O29" i="3"/>
  <c r="O32" i="3"/>
  <c r="D5" i="1"/>
  <c r="C7" i="1"/>
  <c r="D7" i="1"/>
</calcChain>
</file>

<file path=xl/sharedStrings.xml><?xml version="1.0" encoding="utf-8"?>
<sst xmlns="http://schemas.openxmlformats.org/spreadsheetml/2006/main" count="63" uniqueCount="52">
  <si>
    <t>Cena celkem bez DPH</t>
  </si>
  <si>
    <t>Cena celkem vč.DPH</t>
  </si>
  <si>
    <t>DSS SLATIŇANY - PRÁDELNA</t>
  </si>
  <si>
    <t>Celkem</t>
  </si>
  <si>
    <t>Poz.</t>
  </si>
  <si>
    <t>Název místnosti/Popis</t>
  </si>
  <si>
    <t>Minimální požadavky</t>
  </si>
  <si>
    <t>Výrobce</t>
  </si>
  <si>
    <t>Model</t>
  </si>
  <si>
    <t>Délka (mm)</t>
  </si>
  <si>
    <t>Hloubka (mm)</t>
  </si>
  <si>
    <t>Výška (mm)</t>
  </si>
  <si>
    <t>230V/1N (kW)</t>
  </si>
  <si>
    <t>400V/3N (kW)</t>
  </si>
  <si>
    <t>Cena/ks bez DPH</t>
  </si>
  <si>
    <t>Ks.</t>
  </si>
  <si>
    <t>DPH</t>
  </si>
  <si>
    <t>Minimální požadavek na materiál : AISI 304 (ČSN 17240, DIN W.NR. 1.4301).</t>
  </si>
  <si>
    <t>Minimální požadavek na materiál : AISI 304 (ČSN 17240, DIN W.NR. 1.4301). Minimální síla materiálu pracovní desky 1,2mm. pracovní deska není podlepena dřevotřískou ani jiným materiálem obsahující dřevo, je vyztužena nerezovými profily. Hygienické provedení dřezu se zaoblenou nádobou bez viditelných svárů.</t>
  </si>
  <si>
    <t>Stojánková tlaková sprcha s napouštěcím raménkem, tlaková hadice s vyvažovací pružinou, úchyt na zeď a háček na sprchu, délka hadice 1100mm.</t>
  </si>
  <si>
    <t>Minimální požadavek na materiál : AISI 304 (ČSN 17240, DIN W.NR. 1.4301). Minimální síla materiálu pracovní desky 1,2mm. pracovní deska není podlepena dřevotřískou ani jiným materiálem obsahující dřevo, je vyztužena nerezovými profily.</t>
  </si>
  <si>
    <t xml:space="preserve">Regál, 4 plastové perforované police, stojiny eloxovaný hliník, nosnost 100kg/m2 na polici. </t>
  </si>
  <si>
    <t>Plastové police jsou snadno vyjimatelné a jejich rozměr umožňuje mytí v průmyslových myčkách nádobí v koši o rozměru 500x500x110mm</t>
  </si>
  <si>
    <t>Buben samonavíjecí s hadicí - nerez.  Buben z celonerezové konstrukce se samonavíjením hadice a montáží na stěnu, max. tlak: 10 bar, max. pracovní teplota: 90°C, hadice 15 m</t>
  </si>
  <si>
    <t xml:space="preserve">Chladící skříň 130l, nerezové provedení, rozsah teplot -2+8°C, digitální termostat, ventilované chlazení, 2 police, zámek dveří, chladivo R134a. </t>
  </si>
  <si>
    <t>Kuchyňská linka s dřezem a stojánkovou baterií. Korpus a sokl skříněk bílé lamino bílé tl.18mm, dvířka lamino bříza 1733 tl.22mm. Úchytky - madla, kovové, povrch hliník. Pracovní deska z dřevotřískové desky, která je potažena dekorativním laminátem. Tloušťka min. 38mm. Přední podélná hrana nahoře a dole zaoblena. Radius R3 mm.</t>
  </si>
  <si>
    <t>Dodávka</t>
  </si>
  <si>
    <t>Demontáž veškerého stávajícího zařízení připojeného na vodu, plyn, elektrický proud, ekologická likvidace, doprava apod.</t>
  </si>
  <si>
    <t>Veškeré nerezové pracovní a mycí stoly musí být provedeny z materiálu AISI 304 (ČSN 17240, DIN W.NR. 1.4301),  síla plechu pracovní desky 1,2mm, pracovní deska vyztužena nerezovým profilem v protihlukové úpravě , požadavek na nohy z uzavřených profilů 40mmx40mm, seřiditelné, kompletně z nerezu vyjma zakončení profilu 40x40mm a seřiditelné patky. Veškeré mycí nádoby a dřezy musí být vyrobeny v rádiusovém hygienickém provedení bez viditelných svárů a spojů.</t>
  </si>
  <si>
    <t>Uchazeč je povinen v nabídce (v tomto dokumentu) vyplnit sloupce "Výrobce" a "Model".</t>
  </si>
  <si>
    <t>Prádelna</t>
  </si>
  <si>
    <t>Vozík na třídění prádla. Nožní ovládání zvedání plastových vík. Konstrukce vozíku: ocel; povrchová úprava: chrom. 3 x držák vaku objem min. 80l; nosnost 1 vaku min. 30 kg.  4 x otočná kola pr. 7,5cm z toho 2 brzděná; 4 x plast. Nárazník. Celková nosnost vozíku: 90 kg</t>
  </si>
  <si>
    <t>Pracovní stůl se zadním límcem, 1300mm, spodní police</t>
  </si>
  <si>
    <t>Mycí stůl se 2 dřezy 600x500x300mm, spodní police</t>
  </si>
  <si>
    <t>Vozík namáčecí / mobilní dřez, vana 600x500x300, 4 otočná kolečka z toho 2 s brzdou</t>
  </si>
  <si>
    <t xml:space="preserve">Pračka s hygienickou bariérou, min. kapacita 16kg (1:10). Elektronické programování prostřednictvím mikroprocesoru. Min. 5 standardních pracích programů s možností programování dalších 25, s výběrem teploty, času a pracího rytmu. Digitální displej označuje fáze a sekvence programu.
Elektronický termostat. Zásobník na prací prostředky se 4 oddíly:
předpírka, praní, bělení, aviváž. Zavírání dvířek s pojistkou proti samovolnému otevření. 1 dílný buben s horizontálním otáčením. Otvor pro vkládání a vyjímání prádla min. 400 x 300 mm. Motor s frekvenčním měničem. Buben o pr. min. 633mm a hloubce 500mm. Min. 1000 ot.min, faktor G = 361. Možnost připojení automatického dávkovače pracích prostředků. Kotvení pračky na podlahu. Pračka s hygienickou bariérou, min. kapacita 16kg (1:10). Elektronické programování prostřednictvím mikroprocesoru. Min. 5 standardních pracích programů s možností programování dalších 25, s výběrem teploty, času a pracího rytmu. Digitální displej označuje fáze a sekvence programu.
Elektronický termostat. Zásobník na prací prostředky se 4 oddíly:
předpírka, praní, bělení, aviváž. Zavírání dvířek s pojistkou proti samovolnému otevření. 1 dílný buben s horizontálním otáčením. Otvor pro vkládání a vyjímání prádla min. 400 x 300 mm. Motor s frekvenčním měničem. Buben o pr. min. 633mm a hloubce 500mm. Min. 1000 ot.min, faktor G = 361. Možnost připojení automatického dávkovače pracích prostředků. Kotvení pračky na podlahu. </t>
  </si>
  <si>
    <r>
      <t xml:space="preserve">průmyslová pračka 12 kg - </t>
    </r>
    <r>
      <rPr>
        <b/>
        <sz val="11"/>
        <color indexed="8"/>
        <rFont val="Calibri"/>
        <family val="2"/>
        <charset val="238"/>
      </rPr>
      <t>STÁVAJÍCÍprůmyslová pračka 12 kg - STÁVAJÍCÍ</t>
    </r>
  </si>
  <si>
    <r>
      <t xml:space="preserve">průmyslová pračka 20 kg - </t>
    </r>
    <r>
      <rPr>
        <b/>
        <sz val="11"/>
        <color indexed="8"/>
        <rFont val="Calibri"/>
        <family val="2"/>
        <charset val="238"/>
      </rPr>
      <t>STÁVAJÍCÍprůmyslová pračka 20 kg - STÁVAJÍCÍ</t>
    </r>
  </si>
  <si>
    <t>Mycí stůl s 1 dřezem 500x500x300mm, 700mm, spodní roštová police</t>
  </si>
  <si>
    <t>Pracovní stůl se zadním límcem, 1000mm, spodní police</t>
  </si>
  <si>
    <r>
      <t xml:space="preserve">průmyslová sušička prádla 24 kg - </t>
    </r>
    <r>
      <rPr>
        <b/>
        <sz val="11"/>
        <color indexed="8"/>
        <rFont val="Calibri"/>
        <family val="2"/>
        <charset val="238"/>
      </rPr>
      <t>STÁVAJÍCÍprůmyslová sušička prádla 24 kg - STÁVAJÍCÍ</t>
    </r>
  </si>
  <si>
    <t>Průmyslová sušička prádla, kapacita min. 28 kg (1:20) / 23 kg (1:25). Vnější skříň z lakované oceli. Bezpečnostní čidlo pro případ otevření dveří. Dveře o průměru min. 574 mm. Vestavěný frekvenční měnič. Nouzové zastavení.
Prachový fi ltr ve spodní části. Buben z nerezové oceli. Inverze směru otáčení. Elektronický mikroprocesor, s min. 10 přednastavenými programy
měnitelnými uživatelem. Snadná obsluha. Kontrola teploty a času sušicího cyklu. Cyklus závěrečného zchlazení. Digitální zobrazení teploty a času. Ukazatel cyklu. Systém proti mačkání prádla. Buben o pr. min. 855mm a hloubce 905mm.Průmyslová sušička prádla, kapacita min. 28 kg (1:20) / 23 kg (1:25). Vnější skříň z lakované oceli. Bezpečnostní čidlo pro případ otevření dveří. Dveře o průměru min. 574 mm. Vestavěný frekvenční měnič. Nouzové zastavení.
Prachový fi ltr ve spodní části. Buben z nerezové oceli. Inverze směru otáčení. Elektronický mikroprocesor, s min. 10 přednastavenými programy
měnitelnými uživatelem. Snadná obsluha. Kontrola teploty a času sušicího cyklu. Cyklus závěrečného zchlazení. Digitální zobrazení teploty a času. Ukazatel cyklu. Systém proti mačkání prádla. Buben o pr. min. 855mm a hloubce 905mm.</t>
  </si>
  <si>
    <t>Pracovní stůl se zadním límcem, 1400mm, spodní police, blok 3 zásuvek</t>
  </si>
  <si>
    <t>Průmyslový madl, průměr válce min. 500 mm, délka válce min. 1900 mm. Vnější skříň z lakované oceli. Zakládání a vyjímání z čelní strany. Bezpečnostní chránič na ruce. Kontrola rychlosti a teploty mikroprocesorem s detekcí poruch. Bezpečnostní termostat. Systém automatického zastavení při ochlazení (80 °C). Vestavěný systém odtahu min. 600 m3/h. Rychlost žehlení min. 7 rychlostí řízených frekvenčním měničem mezi 1 a 7,5 m/min. Min. produkce 55-60 kg/hod.</t>
  </si>
  <si>
    <t>Žehlící stůl s ruční žehličkou a odsáváním. Vestavěný bojler pro tvorbu páry s příkonem  min. 3,9 kW a pracovním tlakem min. 2,6 baru. Rozměr pracovního stolu min. 1.200×400×250 mm. Vyhřívané rukávníkové rameno pro žehlení rukávů. Uvedení do chodu pedálem. Elektricky ohřívané, nastavitelné termostatem.</t>
  </si>
  <si>
    <t>balící zařízení na čisté prádlo</t>
  </si>
  <si>
    <t>Vozík regálový na 34 GN 1/1. Konstrukce z nerez oceli AISI304. Rám ze svařovaných profilů 25x25mm. Vodící lišty s patry po 75mm, ve tvaru "C" zamezující naklopení nádoby při zakládání, se zvýšením na koncích. Vhodné pro GN nádoby 1/1, 1/2 a 1/3. 4 otočná kolečka (z toho 2 s brzdou) o prům.125mm s plastovými nárazníky.</t>
  </si>
  <si>
    <t>Nerezový regál, 5x plná police</t>
  </si>
  <si>
    <t xml:space="preserve">Průmyslová pračka, min. kapacita 25 kg (1:10). Konstrukce z nerezové oceli.
Kontrola elektronickým mikroprocesorem, min. 99 programů praní, z toho 16 pevných a 83 volitelných ze všech proměnných (teplota, čas, rychlost otáček, prodlevy mezi otáčkami). Zcela regulovatelné hladiny vody. 3 vstupy vody (teplá + studená + upravená). Grafická obrazovka pro sledování fází programů i pro vlastní programování. Možnost připojení k PC pomocí volitelné sady.
Možnost programování z PC nebo přenášení programů. Až 7 signálů pro dávkování chemie s měnitelným časem i odložitelným startem. Zásobník na prací prostředky se 4 oddíly: předpírka; praní; bělící prostředky; aviváž. Zavírání dvířek s pojistkou proti samovolnému otevření. Motor se zabudovaným frekvenčním měničem. Možnost snadného připojení automatického dávkovače pracího prostředku ze zadní strany přístroje. Elektronicky řízené vyvážení prádla. Buben o pr. min. 770mm a hloubce 530mm. Min. 1000 ot.min, faktor G = 350. </t>
  </si>
  <si>
    <t>Duplexní automatický změkčovač studené vody. Sestává ze dvou media tanků se společným objemovým řídícím ventilem, který automaticky kontroluje “změkčovací” proces, regeneraci ionexu, proplach náplně a přepínání z jednoho tanku na druhý. Změkčovač pracuje plně automaticky, obsluha pouze doplňuje regenerační sůl. Průtok doporučený max. 70 l/min (∆P ≤ 1 bar). Provozní výkon 4,2 – 1,9 m 3 /hod (záleží na tvrdosti vstupní vody). Uspořádání systému duplex –střídavý. Regenerace katexového lože protiproudová. Vstup / výstup 1", Tlak 2,0 – 8,0 bar, Teplota 2 – 45 °C, pH 5 – 10. Tvrdost celková max. 43 °dH. Solankový tank - kapacita 225 kg tablet. soli. Množství ionexu 70 l / tank. Ionexová pryskyřice silně kyselý katex. Pro filtraci mechanických nečistot ze vstupní vody do změkčovače je součástí ochranný filtr (100 μm). Připojení vstupu / výstupu filtru – 6/4´´, délka a šířka filtru 35 a 13 cm, vzdálenost vstup / výstup 20 cm. Max. tlak 10 bar, max. teplota 70°C, průtok do 6 m3/hod.</t>
  </si>
  <si>
    <t>Duplexní automatický změkčovač teplé vody. Duplexní provedení, dva tanky, s objemovým kontrolním modulem, který automaticky řídí pracovní fáze změkčovače. Střídavý provoz tanků duplexu zajišťuje plynulou dodávku změkčené vody a to i během regenerace. Změkčovač pracuje plně automaticky, obsluha pouze doplňuje regenerační sůl. Regeneraci ionexu, proplach náplně a přepínání z jednoho tanku na druhý. Průtok doporučený max. 35 l/min (∆P ≤ 1 bar). Provozní výkon 0,8 – 1,7 m3 / hod (záleží na tvrdosti vstupní vody). Uspořádání systému duplex –střídavý. Regenerace katexového lože protiproudová. Vstup / výstup 3/4" (1" adapter), Tlak 2,0 – 8,0 bar, Teplota 2 – 65 °C, Tvrdost celková max. 38 °dH. Solankový tank - kapacita 45 kg tablet. soli. Pro filtraci mechanických nečistot ze vstupní vody do změkčovače je součástí ochranný filtr (100 μm). Připojení vstupu / výstupu filtru – 6/4´´, délka a šířka filtru 35 a 13 cm, vzdálenost vstup / výstup 20 cm. Max. tlak 10 bar, max. teplota 70°C, průtok do 6 m3/hod.</t>
  </si>
  <si>
    <t>Celková montáž, revizní zprávy, doprava zařízení, školení odbornou obsluhou</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</si>
</sst>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quot; Kč&quot;_-;\-* #,##0.00&quot; Kč&quot;_-;_-* \-??&quot; Kč&quot;_-;_-@_-"/>
  </numFmts>
  <fonts count="8" x14ac:knownFonts="1">
    <font>
      <sz val="10"/>
      <name val="Arial"/>
      <family val="2"/>
      <charset val="238"/>
    </font>
    <font>
      <sz val="11"/>
      <color indexed="8"/>
      <name val="Calibri"/>
      <family val="2"/>
      <charset val="238"/>
    </font>
    <font>
      <sz val="10"/>
      <name val="Arial"/>
      <family val="2"/>
      <charset val="204"/>
    </font>
    <font>
      <b/>
      <sz val="11"/>
      <color indexed="8"/>
      <name val="Calibri"/>
      <family val="2"/>
      <charset val="238"/>
    </font>
    <font>
      <b/>
      <sz val="11"/>
      <name val="Calibri"/>
      <family val="2"/>
      <charset val="238"/>
    </font>
    <font>
      <sz val="11"/>
      <name val="Calibri"/>
      <family val="2"/>
      <charset val="238"/>
    </font>
    <font>
      <sz val="10"/>
      <name val="Arial CE"/>
      <family val="2"/>
      <charset val="238"/>
    </font>
    <font>
      <sz val="10"/>
      <name val="Arial"/>
      <family val="2"/>
      <charset val="1"/>
    </font>
  </fonts>
  <fills count="7">
    <fill>
      <patternFill patternType="none"/>
    </fill>
    <fill>
      <patternFill patternType="gray125"/>
    </fill>
    <fill>
      <patternFill patternType="solid">
        <fgColor indexed="9"/>
        <bgColor indexed="26"/>
      </patternFill>
    </fill>
    <fill>
      <patternFill patternType="solid">
        <fgColor indexed="13"/>
        <bgColor indexed="34"/>
      </patternFill>
    </fill>
    <fill>
      <patternFill patternType="solid">
        <fgColor theme="0"/>
        <bgColor indexed="34"/>
      </patternFill>
    </fill>
    <fill>
      <patternFill patternType="solid">
        <fgColor theme="7" tint="0.79998168889431442"/>
        <bgColor indexed="64"/>
      </patternFill>
    </fill>
    <fill>
      <patternFill patternType="solid">
        <fgColor theme="0"/>
        <bgColor indexed="64"/>
      </patternFill>
    </fill>
  </fills>
  <borders count="20">
    <border>
      <left/>
      <right/>
      <top/>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bottom/>
      <diagonal/>
    </border>
    <border>
      <left/>
      <right style="medium">
        <color indexed="8"/>
      </right>
      <top/>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medium">
        <color indexed="8"/>
      </left>
      <right style="medium">
        <color indexed="8"/>
      </right>
      <top style="thin">
        <color indexed="8"/>
      </top>
      <bottom style="medium">
        <color indexed="8"/>
      </bottom>
      <diagonal/>
    </border>
    <border>
      <left style="medium">
        <color indexed="8"/>
      </left>
      <right style="thin">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medium">
        <color indexed="8"/>
      </left>
      <right style="medium">
        <color indexed="8"/>
      </right>
      <top style="medium">
        <color indexed="8"/>
      </top>
      <bottom style="thin">
        <color indexed="8"/>
      </bottom>
      <diagonal/>
    </border>
  </borders>
  <cellStyleXfs count="6">
    <xf numFmtId="0" fontId="0" fillId="0" borderId="0"/>
    <xf numFmtId="0" fontId="1" fillId="0" borderId="0"/>
    <xf numFmtId="164" fontId="1" fillId="0" borderId="0"/>
    <xf numFmtId="164" fontId="1" fillId="0" borderId="0"/>
    <xf numFmtId="0" fontId="1" fillId="0" borderId="0"/>
    <xf numFmtId="0" fontId="2" fillId="0" borderId="0"/>
  </cellStyleXfs>
  <cellXfs count="78">
    <xf numFmtId="0" fontId="0" fillId="0" borderId="0" xfId="0"/>
    <xf numFmtId="0" fontId="1" fillId="0" borderId="0" xfId="1"/>
    <xf numFmtId="0" fontId="1" fillId="0" borderId="1" xfId="1" applyBorder="1"/>
    <xf numFmtId="0" fontId="1" fillId="0" borderId="2" xfId="1" applyBorder="1"/>
    <xf numFmtId="0" fontId="1" fillId="0" borderId="3" xfId="1" applyBorder="1"/>
    <xf numFmtId="0" fontId="1" fillId="0" borderId="4" xfId="1" applyBorder="1"/>
    <xf numFmtId="0" fontId="3" fillId="0" borderId="0" xfId="1" applyFont="1" applyBorder="1" applyAlignment="1">
      <alignment horizontal="center"/>
    </xf>
    <xf numFmtId="0" fontId="3" fillId="0" borderId="5" xfId="1" applyFont="1" applyBorder="1" applyAlignment="1">
      <alignment horizontal="center"/>
    </xf>
    <xf numFmtId="0" fontId="3" fillId="0" borderId="4" xfId="1" applyFont="1" applyBorder="1"/>
    <xf numFmtId="164" fontId="1" fillId="0" borderId="0" xfId="1" applyNumberFormat="1" applyBorder="1"/>
    <xf numFmtId="164" fontId="1" fillId="0" borderId="5" xfId="1" applyNumberFormat="1" applyBorder="1"/>
    <xf numFmtId="0" fontId="1" fillId="0" borderId="0" xfId="1" applyBorder="1"/>
    <xf numFmtId="0" fontId="1" fillId="0" borderId="5" xfId="1" applyBorder="1"/>
    <xf numFmtId="164" fontId="3" fillId="0" borderId="0" xfId="1" applyNumberFormat="1" applyFont="1" applyBorder="1"/>
    <xf numFmtId="164" fontId="3" fillId="0" borderId="5" xfId="1" applyNumberFormat="1" applyFont="1" applyBorder="1"/>
    <xf numFmtId="0" fontId="1" fillId="0" borderId="6" xfId="1" applyBorder="1"/>
    <xf numFmtId="0" fontId="1" fillId="0" borderId="7" xfId="1" applyBorder="1"/>
    <xf numFmtId="0" fontId="1" fillId="0" borderId="8" xfId="1" applyBorder="1"/>
    <xf numFmtId="0" fontId="4" fillId="0" borderId="9" xfId="1" applyFont="1" applyFill="1" applyBorder="1" applyAlignment="1">
      <alignment horizontal="center" wrapText="1"/>
    </xf>
    <xf numFmtId="0" fontId="3" fillId="0" borderId="9" xfId="1" applyFont="1" applyFill="1" applyBorder="1" applyAlignment="1">
      <alignment horizontal="center" wrapText="1"/>
    </xf>
    <xf numFmtId="164" fontId="4" fillId="0" borderId="9" xfId="2" applyFont="1" applyFill="1" applyBorder="1" applyAlignment="1" applyProtection="1">
      <alignment horizontal="center" wrapText="1"/>
    </xf>
    <xf numFmtId="0" fontId="4" fillId="0" borderId="9" xfId="1" applyFont="1" applyFill="1" applyBorder="1" applyAlignment="1">
      <alignment horizontal="center"/>
    </xf>
    <xf numFmtId="164" fontId="4" fillId="0" borderId="10" xfId="2" applyFont="1" applyFill="1" applyBorder="1" applyAlignment="1" applyProtection="1">
      <alignment horizontal="center" wrapText="1"/>
    </xf>
    <xf numFmtId="0" fontId="1" fillId="0" borderId="11" xfId="1" applyFill="1" applyBorder="1"/>
    <xf numFmtId="0" fontId="1" fillId="0" borderId="11" xfId="1" applyFont="1" applyFill="1" applyBorder="1" applyAlignment="1">
      <alignment wrapText="1"/>
    </xf>
    <xf numFmtId="164" fontId="5" fillId="0" borderId="11" xfId="3" applyFont="1" applyFill="1" applyBorder="1" applyAlignment="1" applyProtection="1">
      <alignment horizontal="center"/>
    </xf>
    <xf numFmtId="0" fontId="5" fillId="0" borderId="11" xfId="5" applyFont="1" applyFill="1" applyBorder="1" applyAlignment="1">
      <alignment horizontal="center"/>
    </xf>
    <xf numFmtId="164" fontId="5" fillId="0" borderId="12" xfId="3" applyFont="1" applyFill="1" applyBorder="1" applyAlignment="1" applyProtection="1">
      <alignment horizontal="center"/>
    </xf>
    <xf numFmtId="0" fontId="5" fillId="0" borderId="11" xfId="1" applyFont="1" applyFill="1" applyBorder="1" applyAlignment="1">
      <alignment horizontal="center" wrapText="1"/>
    </xf>
    <xf numFmtId="0" fontId="1" fillId="0" borderId="11" xfId="1" applyFont="1" applyFill="1" applyBorder="1" applyAlignment="1">
      <alignment horizontal="center" wrapText="1"/>
    </xf>
    <xf numFmtId="0" fontId="5" fillId="0" borderId="11" xfId="1" applyFont="1" applyFill="1" applyBorder="1" applyAlignment="1">
      <alignment wrapText="1"/>
    </xf>
    <xf numFmtId="0" fontId="1" fillId="0" borderId="11" xfId="1" applyFont="1" applyFill="1" applyBorder="1" applyAlignment="1">
      <alignment horizontal="left" wrapText="1"/>
    </xf>
    <xf numFmtId="164" fontId="5" fillId="0" borderId="13" xfId="3" applyFont="1" applyFill="1" applyBorder="1" applyAlignment="1" applyProtection="1">
      <alignment horizontal="center"/>
    </xf>
    <xf numFmtId="0" fontId="5" fillId="0" borderId="13" xfId="5" applyFont="1" applyFill="1" applyBorder="1" applyAlignment="1">
      <alignment horizontal="center"/>
    </xf>
    <xf numFmtId="164" fontId="5" fillId="0" borderId="14" xfId="3" applyFont="1" applyFill="1" applyBorder="1" applyAlignment="1" applyProtection="1">
      <alignment horizontal="center"/>
    </xf>
    <xf numFmtId="0" fontId="4" fillId="0" borderId="0" xfId="1" applyFont="1" applyFill="1" applyBorder="1" applyAlignment="1">
      <alignment horizontal="left" wrapText="1"/>
    </xf>
    <xf numFmtId="0" fontId="5" fillId="0" borderId="0" xfId="1" applyFont="1" applyFill="1" applyBorder="1" applyAlignment="1">
      <alignment horizontal="left" wrapText="1"/>
    </xf>
    <xf numFmtId="0" fontId="5" fillId="0" borderId="0" xfId="5" applyFont="1" applyFill="1" applyBorder="1" applyAlignment="1">
      <alignment horizontal="center"/>
    </xf>
    <xf numFmtId="0" fontId="4" fillId="0" borderId="0" xfId="1" applyFont="1" applyFill="1" applyAlignment="1">
      <alignment wrapText="1"/>
    </xf>
    <xf numFmtId="0" fontId="5" fillId="0" borderId="15" xfId="1" applyFont="1" applyFill="1" applyBorder="1" applyAlignment="1">
      <alignment wrapText="1"/>
    </xf>
    <xf numFmtId="0" fontId="1" fillId="0" borderId="0" xfId="1" applyAlignment="1">
      <alignment horizontal="center"/>
    </xf>
    <xf numFmtId="0" fontId="3" fillId="0" borderId="16" xfId="1" applyFont="1" applyBorder="1" applyAlignment="1">
      <alignment horizontal="center" wrapText="1" shrinkToFit="1"/>
    </xf>
    <xf numFmtId="0" fontId="3" fillId="0" borderId="9" xfId="1" applyFont="1" applyBorder="1" applyAlignment="1">
      <alignment wrapText="1"/>
    </xf>
    <xf numFmtId="0" fontId="3" fillId="0" borderId="9" xfId="1" applyFont="1" applyBorder="1" applyAlignment="1">
      <alignment horizontal="center" wrapText="1"/>
    </xf>
    <xf numFmtId="0" fontId="1" fillId="0" borderId="0" xfId="1" applyAlignment="1">
      <alignment wrapText="1" shrinkToFit="1"/>
    </xf>
    <xf numFmtId="0" fontId="1" fillId="0" borderId="17" xfId="1" applyBorder="1" applyAlignment="1">
      <alignment horizontal="center"/>
    </xf>
    <xf numFmtId="0" fontId="3" fillId="0" borderId="11" xfId="1" applyFont="1" applyBorder="1"/>
    <xf numFmtId="0" fontId="3" fillId="0" borderId="11" xfId="1" applyFont="1" applyBorder="1" applyAlignment="1">
      <alignment horizontal="center"/>
    </xf>
    <xf numFmtId="0" fontId="1" fillId="0" borderId="11" xfId="1" applyBorder="1" applyAlignment="1">
      <alignment horizontal="center"/>
    </xf>
    <xf numFmtId="0" fontId="1" fillId="0" borderId="11" xfId="1" applyBorder="1"/>
    <xf numFmtId="0" fontId="1" fillId="0" borderId="12" xfId="1" applyBorder="1"/>
    <xf numFmtId="0" fontId="1" fillId="0" borderId="11" xfId="1" applyFont="1" applyBorder="1" applyAlignment="1">
      <alignment horizontal="center"/>
    </xf>
    <xf numFmtId="0" fontId="1" fillId="2" borderId="11" xfId="1" applyFont="1" applyFill="1" applyBorder="1" applyAlignment="1">
      <alignment horizontal="center" wrapText="1"/>
    </xf>
    <xf numFmtId="0" fontId="1" fillId="0" borderId="11" xfId="1" applyFont="1" applyBorder="1" applyAlignment="1">
      <alignment wrapText="1"/>
    </xf>
    <xf numFmtId="0" fontId="1" fillId="0" borderId="11" xfId="1" applyFont="1" applyBorder="1"/>
    <xf numFmtId="0" fontId="6" fillId="0" borderId="11" xfId="1" applyFont="1" applyFill="1" applyBorder="1" applyAlignment="1">
      <alignment horizontal="center" wrapText="1"/>
    </xf>
    <xf numFmtId="0" fontId="1" fillId="0" borderId="18" xfId="1" applyBorder="1" applyAlignment="1">
      <alignment horizontal="center"/>
    </xf>
    <xf numFmtId="0" fontId="5" fillId="0" borderId="13" xfId="1" applyFont="1" applyFill="1" applyBorder="1" applyAlignment="1">
      <alignment wrapText="1"/>
    </xf>
    <xf numFmtId="0" fontId="6" fillId="0" borderId="13" xfId="1" applyFont="1" applyFill="1" applyBorder="1" applyAlignment="1">
      <alignment horizontal="center" wrapText="1"/>
    </xf>
    <xf numFmtId="0" fontId="1" fillId="0" borderId="13" xfId="1" applyBorder="1" applyAlignment="1">
      <alignment horizontal="center"/>
    </xf>
    <xf numFmtId="164" fontId="3" fillId="0" borderId="0" xfId="1" applyNumberFormat="1" applyFont="1"/>
    <xf numFmtId="0" fontId="3" fillId="0" borderId="0" xfId="1" applyFont="1"/>
    <xf numFmtId="164" fontId="1" fillId="0" borderId="0" xfId="1" applyNumberFormat="1" applyFont="1"/>
    <xf numFmtId="0" fontId="1" fillId="0" borderId="0" xfId="1" applyFont="1"/>
    <xf numFmtId="0" fontId="5" fillId="2" borderId="19" xfId="1" applyFont="1" applyFill="1" applyBorder="1" applyAlignment="1" applyProtection="1">
      <alignment wrapText="1"/>
    </xf>
    <xf numFmtId="164" fontId="1" fillId="0" borderId="0" xfId="1" applyNumberFormat="1"/>
    <xf numFmtId="164" fontId="1" fillId="3" borderId="11" xfId="1" applyNumberFormat="1" applyFont="1" applyFill="1" applyBorder="1" applyAlignment="1" applyProtection="1">
      <alignment horizontal="center"/>
      <protection locked="0"/>
    </xf>
    <xf numFmtId="164" fontId="1" fillId="3" borderId="13" xfId="1" applyNumberFormat="1" applyFont="1" applyFill="1" applyBorder="1" applyAlignment="1" applyProtection="1">
      <alignment horizontal="center"/>
      <protection locked="0"/>
    </xf>
    <xf numFmtId="164" fontId="1" fillId="3" borderId="0" xfId="1" applyNumberFormat="1" applyFont="1" applyFill="1" applyProtection="1">
      <protection locked="0"/>
    </xf>
    <xf numFmtId="164" fontId="1" fillId="4" borderId="11" xfId="1" applyNumberFormat="1" applyFont="1" applyFill="1" applyBorder="1" applyAlignment="1" applyProtection="1">
      <alignment horizontal="center"/>
    </xf>
    <xf numFmtId="0" fontId="1" fillId="5" borderId="11" xfId="1" applyFill="1" applyBorder="1" applyAlignment="1" applyProtection="1">
      <alignment horizontal="center"/>
      <protection locked="0"/>
    </xf>
    <xf numFmtId="0" fontId="1" fillId="5" borderId="11" xfId="1" applyFont="1" applyFill="1" applyBorder="1" applyAlignment="1" applyProtection="1">
      <alignment horizontal="center"/>
      <protection locked="0"/>
    </xf>
    <xf numFmtId="0" fontId="1" fillId="5" borderId="11" xfId="1" applyFill="1" applyBorder="1" applyAlignment="1" applyProtection="1">
      <alignment horizontal="center" wrapText="1"/>
      <protection locked="0"/>
    </xf>
    <xf numFmtId="164" fontId="7" fillId="5" borderId="11" xfId="2" applyFont="1" applyFill="1" applyBorder="1" applyAlignment="1" applyProtection="1">
      <alignment horizontal="center"/>
      <protection locked="0"/>
    </xf>
    <xf numFmtId="164" fontId="6" fillId="5" borderId="11" xfId="1" applyNumberFormat="1" applyFont="1" applyFill="1" applyBorder="1" applyAlignment="1" applyProtection="1">
      <alignment horizontal="center" wrapText="1"/>
      <protection locked="0"/>
    </xf>
    <xf numFmtId="164" fontId="7" fillId="5" borderId="13" xfId="2" applyFont="1" applyFill="1" applyBorder="1" applyAlignment="1" applyProtection="1">
      <alignment horizontal="center"/>
      <protection locked="0"/>
    </xf>
    <xf numFmtId="164" fontId="6" fillId="5" borderId="13" xfId="1" applyNumberFormat="1" applyFont="1" applyFill="1" applyBorder="1" applyAlignment="1" applyProtection="1">
      <alignment horizontal="center" wrapText="1"/>
      <protection locked="0"/>
    </xf>
    <xf numFmtId="0" fontId="1" fillId="6" borderId="11" xfId="1" applyFill="1" applyBorder="1" applyAlignment="1">
      <alignment horizontal="center"/>
    </xf>
  </cellXfs>
  <cellStyles count="6">
    <cellStyle name="Excel Built-in Normal" xfId="1"/>
    <cellStyle name="Měna" xfId="2" builtinId="4"/>
    <cellStyle name="měny_MV-PR-0338#00-5% a 19%" xfId="3"/>
    <cellStyle name="Normální" xfId="0" builtinId="0"/>
    <cellStyle name="normální 2" xfId="4"/>
    <cellStyle name="normální_MV-PR-0338#00-5% a 19%"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8"/>
  <sheetViews>
    <sheetView workbookViewId="0">
      <selection activeCell="C13" sqref="C13"/>
    </sheetView>
  </sheetViews>
  <sheetFormatPr defaultColWidth="8.7109375" defaultRowHeight="15" x14ac:dyDescent="0.25"/>
  <cols>
    <col min="1" max="1" width="8.7109375" style="1"/>
    <col min="2" max="2" width="30.42578125" style="1" customWidth="1"/>
    <col min="3" max="3" width="22.7109375" style="1" customWidth="1"/>
    <col min="4" max="4" width="19.28515625" style="1" customWidth="1"/>
    <col min="5" max="16384" width="8.7109375" style="1"/>
  </cols>
  <sheetData>
    <row r="2" spans="2:4" x14ac:dyDescent="0.25">
      <c r="B2" s="2"/>
      <c r="C2" s="3"/>
      <c r="D2" s="4"/>
    </row>
    <row r="3" spans="2:4" x14ac:dyDescent="0.25">
      <c r="B3" s="5"/>
      <c r="C3" s="6" t="s">
        <v>0</v>
      </c>
      <c r="D3" s="7" t="s">
        <v>1</v>
      </c>
    </row>
    <row r="4" spans="2:4" x14ac:dyDescent="0.25">
      <c r="B4" s="8"/>
      <c r="C4" s="9"/>
      <c r="D4" s="10"/>
    </row>
    <row r="5" spans="2:4" x14ac:dyDescent="0.25">
      <c r="B5" s="8" t="s">
        <v>2</v>
      </c>
      <c r="C5" s="9">
        <f>Prádelna!M32</f>
        <v>0</v>
      </c>
      <c r="D5" s="10">
        <f>Prádelna!O32</f>
        <v>0</v>
      </c>
    </row>
    <row r="6" spans="2:4" x14ac:dyDescent="0.25">
      <c r="B6" s="5"/>
      <c r="C6" s="11"/>
      <c r="D6" s="12"/>
    </row>
    <row r="7" spans="2:4" x14ac:dyDescent="0.25">
      <c r="B7" s="8" t="s">
        <v>3</v>
      </c>
      <c r="C7" s="13">
        <f>C4+C5</f>
        <v>0</v>
      </c>
      <c r="D7" s="14">
        <f>D4+D5</f>
        <v>0</v>
      </c>
    </row>
    <row r="8" spans="2:4" x14ac:dyDescent="0.25">
      <c r="B8" s="15"/>
      <c r="C8" s="16"/>
      <c r="D8" s="17"/>
    </row>
  </sheetData>
  <sheetProtection password="B520" sheet="1" objects="1" scenarios="1" selectLockedCells="1" selectUnlockedCells="1"/>
  <pageMargins left="0.7" right="0.7" top="0.78749999999999998" bottom="0.78749999999999998" header="0.51180555555555551" footer="0.51180555555555551"/>
  <pageSetup firstPageNumber="0"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86"/>
  <sheetViews>
    <sheetView tabSelected="1" topLeftCell="A7" zoomScaleNormal="100" workbookViewId="0">
      <selection activeCell="E28" sqref="E28"/>
    </sheetView>
  </sheetViews>
  <sheetFormatPr defaultColWidth="8.7109375" defaultRowHeight="15" x14ac:dyDescent="0.25"/>
  <cols>
    <col min="1" max="1" width="6.85546875" style="40" customWidth="1"/>
    <col min="2" max="2" width="72.140625" style="1" customWidth="1"/>
    <col min="3" max="3" width="27.140625" style="1" customWidth="1"/>
    <col min="4" max="4" width="16.28515625" style="40" customWidth="1"/>
    <col min="5" max="5" width="14.28515625" style="40" customWidth="1"/>
    <col min="6" max="8" width="6.42578125" style="40" customWidth="1"/>
    <col min="9" max="9" width="10.140625" style="40" customWidth="1"/>
    <col min="10" max="10" width="9.42578125" style="40" customWidth="1"/>
    <col min="11" max="11" width="16.28515625" style="1" customWidth="1"/>
    <col min="12" max="12" width="3.85546875" style="40" customWidth="1"/>
    <col min="13" max="13" width="18.140625" style="1" customWidth="1"/>
    <col min="14" max="14" width="5.5703125" style="1" customWidth="1"/>
    <col min="15" max="15" width="18.140625" style="1" customWidth="1"/>
    <col min="16" max="16384" width="8.7109375" style="1"/>
  </cols>
  <sheetData>
    <row r="1" spans="1:15" s="44" customFormat="1" ht="45" x14ac:dyDescent="0.25">
      <c r="A1" s="41" t="s">
        <v>4</v>
      </c>
      <c r="B1" s="42" t="s">
        <v>5</v>
      </c>
      <c r="C1" s="18" t="s">
        <v>6</v>
      </c>
      <c r="D1" s="19" t="s">
        <v>7</v>
      </c>
      <c r="E1" s="19" t="s">
        <v>8</v>
      </c>
      <c r="F1" s="43" t="s">
        <v>9</v>
      </c>
      <c r="G1" s="43" t="s">
        <v>10</v>
      </c>
      <c r="H1" s="43" t="s">
        <v>11</v>
      </c>
      <c r="I1" s="43" t="s">
        <v>12</v>
      </c>
      <c r="J1" s="43" t="s">
        <v>13</v>
      </c>
      <c r="K1" s="20" t="s">
        <v>14</v>
      </c>
      <c r="L1" s="21" t="s">
        <v>15</v>
      </c>
      <c r="M1" s="20" t="s">
        <v>0</v>
      </c>
      <c r="N1" s="20" t="s">
        <v>16</v>
      </c>
      <c r="O1" s="22" t="s">
        <v>1</v>
      </c>
    </row>
    <row r="2" spans="1:15" x14ac:dyDescent="0.25">
      <c r="A2" s="45"/>
      <c r="B2" s="46" t="s">
        <v>30</v>
      </c>
      <c r="C2" s="46"/>
      <c r="D2" s="47"/>
      <c r="E2" s="48"/>
      <c r="F2" s="48"/>
      <c r="G2" s="48"/>
      <c r="H2" s="48"/>
      <c r="I2" s="48"/>
      <c r="J2" s="48"/>
      <c r="K2" s="49"/>
      <c r="L2" s="48"/>
      <c r="M2" s="49"/>
      <c r="N2" s="49"/>
      <c r="O2" s="50"/>
    </row>
    <row r="3" spans="1:15" ht="60" x14ac:dyDescent="0.25">
      <c r="A3" s="45" t="str">
        <f>"101"</f>
        <v>101</v>
      </c>
      <c r="B3" s="24" t="s">
        <v>31</v>
      </c>
      <c r="C3" s="49"/>
      <c r="D3" s="70"/>
      <c r="E3" s="70"/>
      <c r="F3" s="48">
        <v>1250</v>
      </c>
      <c r="G3" s="48">
        <v>490</v>
      </c>
      <c r="H3" s="48">
        <v>950</v>
      </c>
      <c r="I3" s="48">
        <v>0</v>
      </c>
      <c r="J3" s="48">
        <v>0</v>
      </c>
      <c r="K3" s="66">
        <v>0</v>
      </c>
      <c r="L3" s="51">
        <v>6</v>
      </c>
      <c r="M3" s="25">
        <f t="shared" ref="M3:M28" si="0">L3*K3</f>
        <v>0</v>
      </c>
      <c r="N3" s="26">
        <v>21</v>
      </c>
      <c r="O3" s="27">
        <f t="shared" ref="O3:O28" si="1">M3*(1+(N3/100))</f>
        <v>0</v>
      </c>
    </row>
    <row r="4" spans="1:15" ht="150" x14ac:dyDescent="0.25">
      <c r="A4" s="45" t="str">
        <f>"102"</f>
        <v>102</v>
      </c>
      <c r="B4" s="49" t="s">
        <v>32</v>
      </c>
      <c r="C4" s="52" t="s">
        <v>20</v>
      </c>
      <c r="D4" s="71"/>
      <c r="E4" s="72"/>
      <c r="F4" s="48">
        <v>1300</v>
      </c>
      <c r="G4" s="48">
        <v>700</v>
      </c>
      <c r="H4" s="48">
        <v>1000</v>
      </c>
      <c r="I4" s="48">
        <v>0</v>
      </c>
      <c r="J4" s="48">
        <v>0</v>
      </c>
      <c r="K4" s="66">
        <v>0</v>
      </c>
      <c r="L4" s="48">
        <v>1</v>
      </c>
      <c r="M4" s="25">
        <f t="shared" si="0"/>
        <v>0</v>
      </c>
      <c r="N4" s="26">
        <v>21</v>
      </c>
      <c r="O4" s="27">
        <f t="shared" si="1"/>
        <v>0</v>
      </c>
    </row>
    <row r="5" spans="1:15" ht="195" x14ac:dyDescent="0.25">
      <c r="A5" s="45" t="str">
        <f>"103"</f>
        <v>103</v>
      </c>
      <c r="B5" s="53" t="s">
        <v>33</v>
      </c>
      <c r="C5" s="28" t="s">
        <v>18</v>
      </c>
      <c r="D5" s="70"/>
      <c r="E5" s="70"/>
      <c r="F5" s="48">
        <v>1400</v>
      </c>
      <c r="G5" s="48">
        <v>700</v>
      </c>
      <c r="H5" s="48">
        <v>1000</v>
      </c>
      <c r="I5" s="48">
        <v>0</v>
      </c>
      <c r="J5" s="48">
        <v>0</v>
      </c>
      <c r="K5" s="66">
        <v>0</v>
      </c>
      <c r="L5" s="48">
        <v>1</v>
      </c>
      <c r="M5" s="25">
        <f t="shared" si="0"/>
        <v>0</v>
      </c>
      <c r="N5" s="26">
        <v>21</v>
      </c>
      <c r="O5" s="27">
        <f t="shared" si="1"/>
        <v>0</v>
      </c>
    </row>
    <row r="6" spans="1:15" ht="30" x14ac:dyDescent="0.25">
      <c r="A6" s="45" t="str">
        <f>"103.1"</f>
        <v>103.1</v>
      </c>
      <c r="B6" s="24" t="s">
        <v>19</v>
      </c>
      <c r="C6" s="54"/>
      <c r="D6" s="71"/>
      <c r="E6" s="71"/>
      <c r="F6" s="51">
        <v>800</v>
      </c>
      <c r="G6" s="51">
        <v>465</v>
      </c>
      <c r="H6" s="51">
        <v>1400</v>
      </c>
      <c r="I6" s="48">
        <v>0</v>
      </c>
      <c r="J6" s="48">
        <v>0</v>
      </c>
      <c r="K6" s="66">
        <v>0</v>
      </c>
      <c r="L6" s="48">
        <v>1</v>
      </c>
      <c r="M6" s="25">
        <f t="shared" si="0"/>
        <v>0</v>
      </c>
      <c r="N6" s="26">
        <v>21</v>
      </c>
      <c r="O6" s="27">
        <f t="shared" si="1"/>
        <v>0</v>
      </c>
    </row>
    <row r="7" spans="1:15" ht="45" x14ac:dyDescent="0.25">
      <c r="A7" s="45" t="str">
        <f>"105"</f>
        <v>105</v>
      </c>
      <c r="B7" s="24" t="s">
        <v>23</v>
      </c>
      <c r="C7" s="28" t="s">
        <v>17</v>
      </c>
      <c r="D7" s="70"/>
      <c r="E7" s="70"/>
      <c r="F7" s="48">
        <v>250</v>
      </c>
      <c r="G7" s="48">
        <v>500</v>
      </c>
      <c r="H7" s="48">
        <v>480</v>
      </c>
      <c r="I7" s="48">
        <v>0</v>
      </c>
      <c r="J7" s="48">
        <v>0</v>
      </c>
      <c r="K7" s="66">
        <v>0</v>
      </c>
      <c r="L7" s="48">
        <v>1</v>
      </c>
      <c r="M7" s="25">
        <f t="shared" si="0"/>
        <v>0</v>
      </c>
      <c r="N7" s="26">
        <v>21</v>
      </c>
      <c r="O7" s="27">
        <f t="shared" si="1"/>
        <v>0</v>
      </c>
    </row>
    <row r="8" spans="1:15" ht="195" x14ac:dyDescent="0.25">
      <c r="A8" s="45" t="str">
        <f>"107"</f>
        <v>107</v>
      </c>
      <c r="B8" s="31" t="s">
        <v>34</v>
      </c>
      <c r="C8" s="28" t="s">
        <v>18</v>
      </c>
      <c r="D8" s="71"/>
      <c r="E8" s="71"/>
      <c r="F8" s="51">
        <v>760</v>
      </c>
      <c r="G8" s="51">
        <v>610</v>
      </c>
      <c r="H8" s="51">
        <v>610</v>
      </c>
      <c r="I8" s="48">
        <v>0</v>
      </c>
      <c r="J8" s="48">
        <v>0</v>
      </c>
      <c r="K8" s="66">
        <v>0</v>
      </c>
      <c r="L8" s="48">
        <v>6</v>
      </c>
      <c r="M8" s="25">
        <f t="shared" si="0"/>
        <v>0</v>
      </c>
      <c r="N8" s="26">
        <v>21</v>
      </c>
      <c r="O8" s="27">
        <f t="shared" si="1"/>
        <v>0</v>
      </c>
    </row>
    <row r="9" spans="1:15" ht="315" x14ac:dyDescent="0.25">
      <c r="A9" s="45" t="str">
        <f>"108"</f>
        <v>108</v>
      </c>
      <c r="B9" s="24" t="s">
        <v>35</v>
      </c>
      <c r="C9" s="49"/>
      <c r="D9" s="70"/>
      <c r="E9" s="70"/>
      <c r="F9" s="48">
        <v>980</v>
      </c>
      <c r="G9" s="48">
        <v>910</v>
      </c>
      <c r="H9" s="48">
        <v>1365</v>
      </c>
      <c r="I9" s="48">
        <v>0</v>
      </c>
      <c r="J9" s="48">
        <v>14.2</v>
      </c>
      <c r="K9" s="66">
        <v>0</v>
      </c>
      <c r="L9" s="48">
        <v>1</v>
      </c>
      <c r="M9" s="25">
        <f t="shared" si="0"/>
        <v>0</v>
      </c>
      <c r="N9" s="26">
        <v>21</v>
      </c>
      <c r="O9" s="27">
        <f t="shared" si="1"/>
        <v>0</v>
      </c>
    </row>
    <row r="10" spans="1:15" x14ac:dyDescent="0.25">
      <c r="A10" s="45" t="str">
        <f>"109"</f>
        <v>109</v>
      </c>
      <c r="B10" s="49" t="s">
        <v>36</v>
      </c>
      <c r="C10" s="49"/>
      <c r="D10" s="77"/>
      <c r="E10" s="77"/>
      <c r="F10" s="48">
        <v>0</v>
      </c>
      <c r="G10" s="48">
        <v>0</v>
      </c>
      <c r="H10" s="48">
        <v>0</v>
      </c>
      <c r="I10" s="48">
        <v>0</v>
      </c>
      <c r="J10" s="48">
        <v>12</v>
      </c>
      <c r="K10" s="69">
        <v>0</v>
      </c>
      <c r="L10" s="48">
        <v>1</v>
      </c>
      <c r="M10" s="25">
        <f t="shared" si="0"/>
        <v>0</v>
      </c>
      <c r="N10" s="26">
        <v>21</v>
      </c>
      <c r="O10" s="27">
        <f t="shared" si="1"/>
        <v>0</v>
      </c>
    </row>
    <row r="11" spans="1:15" x14ac:dyDescent="0.25">
      <c r="A11" s="45" t="str">
        <f>"110"</f>
        <v>110</v>
      </c>
      <c r="B11" s="49" t="s">
        <v>37</v>
      </c>
      <c r="C11" s="49"/>
      <c r="D11" s="77"/>
      <c r="E11" s="77"/>
      <c r="F11" s="48">
        <v>0</v>
      </c>
      <c r="G11" s="48">
        <v>0</v>
      </c>
      <c r="H11" s="48">
        <v>0</v>
      </c>
      <c r="I11" s="48">
        <v>0</v>
      </c>
      <c r="J11" s="48">
        <v>17.5</v>
      </c>
      <c r="K11" s="69">
        <v>0</v>
      </c>
      <c r="L11" s="48">
        <v>1</v>
      </c>
      <c r="M11" s="25">
        <f t="shared" si="0"/>
        <v>0</v>
      </c>
      <c r="N11" s="26">
        <v>21</v>
      </c>
      <c r="O11" s="27">
        <f t="shared" si="1"/>
        <v>0</v>
      </c>
    </row>
    <row r="12" spans="1:15" ht="195" x14ac:dyDescent="0.25">
      <c r="A12" s="45" t="str">
        <f>"112"</f>
        <v>112</v>
      </c>
      <c r="B12" s="53" t="s">
        <v>38</v>
      </c>
      <c r="C12" s="28" t="s">
        <v>18</v>
      </c>
      <c r="D12" s="70"/>
      <c r="E12" s="70"/>
      <c r="F12" s="48">
        <v>700</v>
      </c>
      <c r="G12" s="48">
        <v>600</v>
      </c>
      <c r="H12" s="48">
        <v>900</v>
      </c>
      <c r="I12" s="48">
        <v>0</v>
      </c>
      <c r="J12" s="48">
        <v>0</v>
      </c>
      <c r="K12" s="66">
        <v>0</v>
      </c>
      <c r="L12" s="48">
        <v>1</v>
      </c>
      <c r="M12" s="25">
        <f t="shared" si="0"/>
        <v>0</v>
      </c>
      <c r="N12" s="26">
        <v>21</v>
      </c>
      <c r="O12" s="27">
        <f t="shared" si="1"/>
        <v>0</v>
      </c>
    </row>
    <row r="13" spans="1:15" ht="30" x14ac:dyDescent="0.25">
      <c r="A13" s="45" t="str">
        <f>"112.1"</f>
        <v>112.1</v>
      </c>
      <c r="B13" s="24" t="s">
        <v>19</v>
      </c>
      <c r="C13" s="54"/>
      <c r="D13" s="71"/>
      <c r="E13" s="71"/>
      <c r="F13" s="51">
        <v>800</v>
      </c>
      <c r="G13" s="51">
        <v>465</v>
      </c>
      <c r="H13" s="51">
        <v>1400</v>
      </c>
      <c r="I13" s="48">
        <v>0</v>
      </c>
      <c r="J13" s="48">
        <v>0</v>
      </c>
      <c r="K13" s="66">
        <v>0</v>
      </c>
      <c r="L13" s="48">
        <v>1</v>
      </c>
      <c r="M13" s="25">
        <f t="shared" si="0"/>
        <v>0</v>
      </c>
      <c r="N13" s="26">
        <v>21</v>
      </c>
      <c r="O13" s="27">
        <f t="shared" si="1"/>
        <v>0</v>
      </c>
    </row>
    <row r="14" spans="1:15" ht="150" x14ac:dyDescent="0.25">
      <c r="A14" s="45" t="str">
        <f>"113"</f>
        <v>113</v>
      </c>
      <c r="B14" s="53" t="s">
        <v>39</v>
      </c>
      <c r="C14" s="52" t="s">
        <v>20</v>
      </c>
      <c r="D14" s="71"/>
      <c r="E14" s="72"/>
      <c r="F14" s="48">
        <v>1000</v>
      </c>
      <c r="G14" s="48">
        <v>700</v>
      </c>
      <c r="H14" s="48">
        <v>1000</v>
      </c>
      <c r="I14" s="48">
        <v>0</v>
      </c>
      <c r="J14" s="48">
        <v>0</v>
      </c>
      <c r="K14" s="66">
        <v>0</v>
      </c>
      <c r="L14" s="48">
        <v>1</v>
      </c>
      <c r="M14" s="25">
        <f t="shared" si="0"/>
        <v>0</v>
      </c>
      <c r="N14" s="26">
        <v>21</v>
      </c>
      <c r="O14" s="27">
        <f t="shared" si="1"/>
        <v>0</v>
      </c>
    </row>
    <row r="15" spans="1:15" x14ac:dyDescent="0.25">
      <c r="A15" s="45" t="str">
        <f>"115"</f>
        <v>115</v>
      </c>
      <c r="B15" s="49" t="s">
        <v>40</v>
      </c>
      <c r="C15" s="49"/>
      <c r="D15" s="48"/>
      <c r="E15" s="48"/>
      <c r="F15" s="48">
        <v>0</v>
      </c>
      <c r="G15" s="48">
        <v>0</v>
      </c>
      <c r="H15" s="48">
        <v>0</v>
      </c>
      <c r="I15" s="48">
        <v>0</v>
      </c>
      <c r="J15" s="48">
        <v>33</v>
      </c>
      <c r="K15" s="69">
        <v>0</v>
      </c>
      <c r="L15" s="48">
        <v>2</v>
      </c>
      <c r="M15" s="25">
        <f t="shared" si="0"/>
        <v>0</v>
      </c>
      <c r="N15" s="26">
        <v>21</v>
      </c>
      <c r="O15" s="27">
        <f t="shared" si="1"/>
        <v>0</v>
      </c>
    </row>
    <row r="16" spans="1:15" ht="270" x14ac:dyDescent="0.25">
      <c r="A16" s="45" t="str">
        <f>"116"</f>
        <v>116</v>
      </c>
      <c r="B16" s="24" t="s">
        <v>41</v>
      </c>
      <c r="C16" s="49"/>
      <c r="D16" s="70"/>
      <c r="E16" s="70"/>
      <c r="F16" s="48">
        <v>890</v>
      </c>
      <c r="G16" s="48">
        <v>1330</v>
      </c>
      <c r="H16" s="48">
        <v>1781</v>
      </c>
      <c r="I16" s="48">
        <v>0</v>
      </c>
      <c r="J16" s="48">
        <v>30.8</v>
      </c>
      <c r="K16" s="66">
        <v>0</v>
      </c>
      <c r="L16" s="48">
        <v>1</v>
      </c>
      <c r="M16" s="25">
        <f t="shared" si="0"/>
        <v>0</v>
      </c>
      <c r="N16" s="26">
        <v>21</v>
      </c>
      <c r="O16" s="27">
        <f t="shared" si="1"/>
        <v>0</v>
      </c>
    </row>
    <row r="17" spans="1:15" ht="150" x14ac:dyDescent="0.25">
      <c r="A17" s="45" t="str">
        <f>"117"</f>
        <v>117</v>
      </c>
      <c r="B17" s="49" t="s">
        <v>42</v>
      </c>
      <c r="C17" s="52" t="s">
        <v>20</v>
      </c>
      <c r="D17" s="71"/>
      <c r="E17" s="72"/>
      <c r="F17" s="48">
        <v>1400</v>
      </c>
      <c r="G17" s="48">
        <v>700</v>
      </c>
      <c r="H17" s="48">
        <v>1000</v>
      </c>
      <c r="I17" s="48">
        <v>0</v>
      </c>
      <c r="J17" s="48">
        <v>0</v>
      </c>
      <c r="K17" s="66">
        <v>0</v>
      </c>
      <c r="L17" s="48">
        <v>1</v>
      </c>
      <c r="M17" s="25">
        <f t="shared" si="0"/>
        <v>0</v>
      </c>
      <c r="N17" s="26">
        <v>21</v>
      </c>
      <c r="O17" s="27">
        <f t="shared" si="1"/>
        <v>0</v>
      </c>
    </row>
    <row r="18" spans="1:15" ht="105" x14ac:dyDescent="0.25">
      <c r="A18" s="45" t="str">
        <f>"118"</f>
        <v>118</v>
      </c>
      <c r="B18" s="24" t="s">
        <v>43</v>
      </c>
      <c r="C18" s="49"/>
      <c r="D18" s="70"/>
      <c r="E18" s="70"/>
      <c r="F18" s="48">
        <v>2974</v>
      </c>
      <c r="G18" s="48">
        <v>1070</v>
      </c>
      <c r="H18" s="48">
        <v>1170</v>
      </c>
      <c r="I18" s="48">
        <v>0</v>
      </c>
      <c r="J18" s="48">
        <v>32.5</v>
      </c>
      <c r="K18" s="66">
        <v>0</v>
      </c>
      <c r="L18" s="48">
        <v>1</v>
      </c>
      <c r="M18" s="25">
        <f t="shared" si="0"/>
        <v>0</v>
      </c>
      <c r="N18" s="26">
        <v>21</v>
      </c>
      <c r="O18" s="27">
        <f t="shared" si="1"/>
        <v>0</v>
      </c>
    </row>
    <row r="19" spans="1:15" ht="75" x14ac:dyDescent="0.25">
      <c r="A19" s="45" t="str">
        <f>"119"</f>
        <v>119</v>
      </c>
      <c r="B19" s="24" t="s">
        <v>44</v>
      </c>
      <c r="C19" s="49"/>
      <c r="D19" s="70"/>
      <c r="E19" s="70"/>
      <c r="F19" s="48">
        <v>1700</v>
      </c>
      <c r="G19" s="48">
        <v>450</v>
      </c>
      <c r="H19" s="48">
        <v>1100</v>
      </c>
      <c r="I19" s="48">
        <v>0</v>
      </c>
      <c r="J19" s="48">
        <v>6.7</v>
      </c>
      <c r="K19" s="66">
        <v>0</v>
      </c>
      <c r="L19" s="48">
        <v>1</v>
      </c>
      <c r="M19" s="25">
        <f t="shared" si="0"/>
        <v>0</v>
      </c>
      <c r="N19" s="26">
        <v>21</v>
      </c>
      <c r="O19" s="27">
        <f t="shared" si="1"/>
        <v>0</v>
      </c>
    </row>
    <row r="20" spans="1:15" x14ac:dyDescent="0.25">
      <c r="A20" s="45" t="str">
        <f>"120"</f>
        <v>120</v>
      </c>
      <c r="B20" s="23" t="s">
        <v>45</v>
      </c>
      <c r="C20" s="49"/>
      <c r="D20" s="70"/>
      <c r="E20" s="70"/>
      <c r="F20" s="48">
        <v>0</v>
      </c>
      <c r="G20" s="48">
        <v>0</v>
      </c>
      <c r="H20" s="48">
        <v>0</v>
      </c>
      <c r="I20" s="48">
        <v>0.60000000000000009</v>
      </c>
      <c r="J20" s="48">
        <v>0</v>
      </c>
      <c r="K20" s="66">
        <v>0</v>
      </c>
      <c r="L20" s="48">
        <v>1</v>
      </c>
      <c r="M20" s="25">
        <f t="shared" si="0"/>
        <v>0</v>
      </c>
      <c r="N20" s="26">
        <v>21</v>
      </c>
      <c r="O20" s="27">
        <f t="shared" si="1"/>
        <v>0</v>
      </c>
    </row>
    <row r="21" spans="1:15" ht="75" x14ac:dyDescent="0.25">
      <c r="A21" s="45" t="str">
        <f>"121"</f>
        <v>121</v>
      </c>
      <c r="B21" s="24" t="s">
        <v>46</v>
      </c>
      <c r="C21" s="28" t="s">
        <v>17</v>
      </c>
      <c r="D21" s="71"/>
      <c r="E21" s="71"/>
      <c r="F21" s="51">
        <v>809</v>
      </c>
      <c r="G21" s="51">
        <v>617</v>
      </c>
      <c r="H21" s="51">
        <v>1590</v>
      </c>
      <c r="I21" s="48">
        <v>0</v>
      </c>
      <c r="J21" s="48">
        <v>0</v>
      </c>
      <c r="K21" s="66">
        <v>0</v>
      </c>
      <c r="L21" s="48">
        <v>6</v>
      </c>
      <c r="M21" s="25">
        <f t="shared" si="0"/>
        <v>0</v>
      </c>
      <c r="N21" s="26">
        <v>21</v>
      </c>
      <c r="O21" s="27">
        <f t="shared" si="1"/>
        <v>0</v>
      </c>
    </row>
    <row r="22" spans="1:15" ht="45" x14ac:dyDescent="0.25">
      <c r="A22" s="45" t="str">
        <f>"122"</f>
        <v>122</v>
      </c>
      <c r="B22" s="49" t="s">
        <v>47</v>
      </c>
      <c r="C22" s="28" t="s">
        <v>17</v>
      </c>
      <c r="D22" s="71"/>
      <c r="E22" s="72"/>
      <c r="F22" s="48">
        <v>1170</v>
      </c>
      <c r="G22" s="48">
        <v>550</v>
      </c>
      <c r="H22" s="48">
        <v>2000</v>
      </c>
      <c r="I22" s="48">
        <v>0</v>
      </c>
      <c r="J22" s="48">
        <v>0</v>
      </c>
      <c r="K22" s="66">
        <v>0</v>
      </c>
      <c r="L22" s="48">
        <v>3</v>
      </c>
      <c r="M22" s="25">
        <f t="shared" si="0"/>
        <v>0</v>
      </c>
      <c r="N22" s="26">
        <v>21</v>
      </c>
      <c r="O22" s="27">
        <f t="shared" si="1"/>
        <v>0</v>
      </c>
    </row>
    <row r="23" spans="1:15" ht="90" x14ac:dyDescent="0.25">
      <c r="A23" s="45" t="str">
        <f>"123"</f>
        <v>123</v>
      </c>
      <c r="B23" s="24" t="s">
        <v>21</v>
      </c>
      <c r="C23" s="29" t="s">
        <v>22</v>
      </c>
      <c r="D23" s="70"/>
      <c r="E23" s="70"/>
      <c r="F23" s="48">
        <v>2926</v>
      </c>
      <c r="G23" s="48">
        <v>500</v>
      </c>
      <c r="H23" s="48">
        <v>1700</v>
      </c>
      <c r="I23" s="48">
        <v>0</v>
      </c>
      <c r="J23" s="48">
        <v>0</v>
      </c>
      <c r="K23" s="66">
        <v>0</v>
      </c>
      <c r="L23" s="48">
        <v>1</v>
      </c>
      <c r="M23" s="25">
        <f t="shared" si="0"/>
        <v>0</v>
      </c>
      <c r="N23" s="26">
        <v>21</v>
      </c>
      <c r="O23" s="27">
        <f t="shared" si="1"/>
        <v>0</v>
      </c>
    </row>
    <row r="24" spans="1:15" ht="225.75" customHeight="1" x14ac:dyDescent="0.25">
      <c r="A24" s="45" t="str">
        <f>"124"</f>
        <v>124</v>
      </c>
      <c r="B24" s="24" t="s">
        <v>48</v>
      </c>
      <c r="C24" s="49"/>
      <c r="D24" s="70"/>
      <c r="E24" s="70"/>
      <c r="F24" s="48">
        <v>980</v>
      </c>
      <c r="G24" s="48">
        <v>1040</v>
      </c>
      <c r="H24" s="48">
        <v>1565</v>
      </c>
      <c r="I24" s="48">
        <v>0</v>
      </c>
      <c r="J24" s="48">
        <v>21</v>
      </c>
      <c r="K24" s="66">
        <v>0</v>
      </c>
      <c r="L24" s="48">
        <v>1</v>
      </c>
      <c r="M24" s="25">
        <f t="shared" si="0"/>
        <v>0</v>
      </c>
      <c r="N24" s="26">
        <v>21</v>
      </c>
      <c r="O24" s="27">
        <f t="shared" si="1"/>
        <v>0</v>
      </c>
    </row>
    <row r="25" spans="1:15" ht="45" x14ac:dyDescent="0.25">
      <c r="A25" s="45" t="str">
        <f>"125"</f>
        <v>125</v>
      </c>
      <c r="B25" s="53" t="s">
        <v>24</v>
      </c>
      <c r="C25" s="28" t="s">
        <v>17</v>
      </c>
      <c r="D25" s="70"/>
      <c r="E25" s="70"/>
      <c r="F25" s="48">
        <v>600</v>
      </c>
      <c r="G25" s="48">
        <v>595</v>
      </c>
      <c r="H25" s="48">
        <v>855</v>
      </c>
      <c r="I25" s="48">
        <v>0.15</v>
      </c>
      <c r="J25" s="48">
        <v>0</v>
      </c>
      <c r="K25" s="66">
        <v>0</v>
      </c>
      <c r="L25" s="48">
        <v>1</v>
      </c>
      <c r="M25" s="25">
        <f t="shared" si="0"/>
        <v>0</v>
      </c>
      <c r="N25" s="26">
        <v>21</v>
      </c>
      <c r="O25" s="27">
        <f t="shared" si="1"/>
        <v>0</v>
      </c>
    </row>
    <row r="26" spans="1:15" ht="75" x14ac:dyDescent="0.25">
      <c r="A26" s="45" t="str">
        <f>"126"</f>
        <v>126</v>
      </c>
      <c r="B26" s="24" t="s">
        <v>25</v>
      </c>
      <c r="C26" s="53"/>
      <c r="D26" s="72"/>
      <c r="E26" s="72"/>
      <c r="F26" s="48">
        <v>1300</v>
      </c>
      <c r="G26" s="48">
        <v>700</v>
      </c>
      <c r="H26" s="48">
        <v>1000</v>
      </c>
      <c r="I26" s="48"/>
      <c r="J26" s="48">
        <v>0</v>
      </c>
      <c r="K26" s="66">
        <v>0</v>
      </c>
      <c r="L26" s="48">
        <v>1</v>
      </c>
      <c r="M26" s="25">
        <f t="shared" si="0"/>
        <v>0</v>
      </c>
      <c r="N26" s="26">
        <v>21</v>
      </c>
      <c r="O26" s="27">
        <f t="shared" si="1"/>
        <v>0</v>
      </c>
    </row>
    <row r="27" spans="1:15" ht="195" x14ac:dyDescent="0.25">
      <c r="A27" s="45">
        <v>128</v>
      </c>
      <c r="B27" s="30" t="s">
        <v>49</v>
      </c>
      <c r="C27" s="55"/>
      <c r="D27" s="73"/>
      <c r="E27" s="74"/>
      <c r="F27" s="55">
        <v>706</v>
      </c>
      <c r="G27" s="55">
        <v>340</v>
      </c>
      <c r="H27" s="55">
        <v>1524</v>
      </c>
      <c r="I27" s="48"/>
      <c r="J27" s="48"/>
      <c r="K27" s="66">
        <v>0</v>
      </c>
      <c r="L27" s="48">
        <v>1</v>
      </c>
      <c r="M27" s="25">
        <f t="shared" si="0"/>
        <v>0</v>
      </c>
      <c r="N27" s="26">
        <v>21</v>
      </c>
      <c r="O27" s="27">
        <f t="shared" si="1"/>
        <v>0</v>
      </c>
    </row>
    <row r="28" spans="1:15" ht="222.75" customHeight="1" x14ac:dyDescent="0.25">
      <c r="A28" s="56">
        <v>129</v>
      </c>
      <c r="B28" s="57" t="s">
        <v>50</v>
      </c>
      <c r="C28" s="58"/>
      <c r="D28" s="75"/>
      <c r="E28" s="76"/>
      <c r="F28" s="58">
        <v>510</v>
      </c>
      <c r="G28" s="58">
        <v>560</v>
      </c>
      <c r="H28" s="58">
        <v>720</v>
      </c>
      <c r="I28" s="59"/>
      <c r="J28" s="59"/>
      <c r="K28" s="67">
        <v>0</v>
      </c>
      <c r="L28" s="59">
        <v>1</v>
      </c>
      <c r="M28" s="32">
        <f t="shared" si="0"/>
        <v>0</v>
      </c>
      <c r="N28" s="33">
        <v>21</v>
      </c>
      <c r="O28" s="34">
        <f t="shared" si="1"/>
        <v>0</v>
      </c>
    </row>
    <row r="29" spans="1:15" x14ac:dyDescent="0.25">
      <c r="B29" s="35" t="s">
        <v>26</v>
      </c>
      <c r="M29" s="60">
        <f>SUM(M3:M28)</f>
        <v>0</v>
      </c>
      <c r="N29" s="61"/>
      <c r="O29" s="60">
        <f>SUM(O3:O28)</f>
        <v>0</v>
      </c>
    </row>
    <row r="30" spans="1:15" x14ac:dyDescent="0.25">
      <c r="B30" s="36" t="s">
        <v>51</v>
      </c>
      <c r="M30" s="68">
        <v>0</v>
      </c>
      <c r="N30" s="37">
        <v>21</v>
      </c>
      <c r="O30" s="62">
        <f>M30*1.21</f>
        <v>0</v>
      </c>
    </row>
    <row r="31" spans="1:15" ht="30" x14ac:dyDescent="0.25">
      <c r="B31" s="36" t="s">
        <v>27</v>
      </c>
      <c r="M31" s="68">
        <v>0</v>
      </c>
      <c r="N31" s="37">
        <v>21</v>
      </c>
      <c r="O31" s="62">
        <f>M31*1.21</f>
        <v>0</v>
      </c>
    </row>
    <row r="32" spans="1:15" x14ac:dyDescent="0.25">
      <c r="B32" s="38" t="s">
        <v>3</v>
      </c>
      <c r="M32" s="60">
        <f>SUM(M29:M31)</f>
        <v>0</v>
      </c>
      <c r="N32" s="63"/>
      <c r="O32" s="60">
        <f>SUM(O29:O31)</f>
        <v>0</v>
      </c>
    </row>
    <row r="35" spans="2:13" ht="105" x14ac:dyDescent="0.25">
      <c r="B35" s="64" t="s">
        <v>28</v>
      </c>
    </row>
    <row r="36" spans="2:13" ht="30" x14ac:dyDescent="0.25">
      <c r="B36" s="39" t="s">
        <v>29</v>
      </c>
      <c r="M36" s="65"/>
    </row>
    <row r="85" spans="1:12" s="11" customFormat="1" x14ac:dyDescent="0.25">
      <c r="A85" s="40"/>
      <c r="D85" s="40"/>
      <c r="E85" s="40"/>
      <c r="F85" s="40"/>
      <c r="G85" s="40"/>
      <c r="H85" s="40"/>
      <c r="I85" s="40"/>
      <c r="J85" s="40"/>
      <c r="L85" s="40"/>
    </row>
    <row r="86" spans="1:12" s="11" customFormat="1" x14ac:dyDescent="0.25">
      <c r="A86" s="40"/>
      <c r="D86" s="40"/>
      <c r="E86" s="40"/>
      <c r="F86" s="40"/>
      <c r="G86" s="40"/>
      <c r="H86" s="40"/>
      <c r="I86" s="40"/>
      <c r="J86" s="40"/>
      <c r="L86" s="40"/>
    </row>
  </sheetData>
  <sheetProtection password="B520" sheet="1" objects="1" scenarios="1" selectLockedCells="1"/>
  <printOptions horizontalCentered="1"/>
  <pageMargins left="0.70833333333333337" right="0.70833333333333337" top="0.78749999999999998" bottom="0.78749999999999998" header="0.31527777777777777" footer="0.31527777777777777"/>
  <pageSetup paperSize="9" firstPageNumber="0" fitToHeight="10" orientation="landscape" horizontalDpi="300" verticalDpi="300" r:id="rId1"/>
  <headerFooter alignWithMargins="0">
    <oddHeader>&amp;L&amp;"Calibri,Běžné"&amp;11DSS SLATIŇANY - PRÁDELNA&amp;C&amp;"Calibri,Běžné"&amp;11SEZNAM STROJŮ A ZAŘÍZENÍ</oddHeader>
    <oddFooter>&amp;C&amp;"Calibri,Běžné"&amp;11&amp;P/&amp;N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1</vt:i4>
      </vt:variant>
    </vt:vector>
  </HeadingPairs>
  <TitlesOfParts>
    <vt:vector size="3" baseType="lpstr">
      <vt:lpstr>Titulní list</vt:lpstr>
      <vt:lpstr>Prádelna</vt:lpstr>
      <vt:lpstr>Prádelna!B3416_00001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Vlk Tomáš Ing.</dc:creator>
  <cp:lastModifiedBy>Petra Hermanová</cp:lastModifiedBy>
  <dcterms:created xsi:type="dcterms:W3CDTF">2018-10-12T13:45:22Z</dcterms:created>
  <dcterms:modified xsi:type="dcterms:W3CDTF">2018-10-15T07:21:18Z</dcterms:modified>
</cp:coreProperties>
</file>